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555" windowWidth="11565" windowHeight="6225" activeTab="2"/>
  </bookViews>
  <sheets>
    <sheet name="bulk" sheetId="1" r:id="rId1"/>
    <sheet name="phyllos" sheetId="2" r:id="rId2"/>
    <sheet name="chimie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 refMode="R1C1"/>
</workbook>
</file>

<file path=xl/sharedStrings.xml><?xml version="1.0" encoding="utf-8"?>
<sst xmlns="http://schemas.openxmlformats.org/spreadsheetml/2006/main" count="198" uniqueCount="104">
  <si>
    <t>DONNEES MINERALOGIQUES DE REFERENCE</t>
  </si>
  <si>
    <t>Conversion factors and molecular weights (from Zolensky and Ivanov)</t>
  </si>
  <si>
    <t>Na2O</t>
  </si>
  <si>
    <t>MgO</t>
  </si>
  <si>
    <t>Al2O3</t>
  </si>
  <si>
    <t>SiO2</t>
  </si>
  <si>
    <t>P2O5</t>
  </si>
  <si>
    <t>S03</t>
  </si>
  <si>
    <t>K2O</t>
  </si>
  <si>
    <t>CaO</t>
  </si>
  <si>
    <t>TiO2</t>
  </si>
  <si>
    <t>Cr2O3</t>
  </si>
  <si>
    <t>MnO</t>
  </si>
  <si>
    <t>FeO</t>
  </si>
  <si>
    <t>CoO</t>
  </si>
  <si>
    <t>NiO</t>
  </si>
  <si>
    <t>total</t>
  </si>
  <si>
    <t>comments</t>
  </si>
  <si>
    <t>wt ox to wt el</t>
  </si>
  <si>
    <t>wt el to wt ox</t>
  </si>
  <si>
    <t>molecular weight</t>
  </si>
  <si>
    <t>Anders et Grevesse, 1989 (solar system abundance is mean CI abundance)</t>
  </si>
  <si>
    <t>% wt Element</t>
  </si>
  <si>
    <t>type</t>
  </si>
  <si>
    <t>Na</t>
  </si>
  <si>
    <t>Mg</t>
  </si>
  <si>
    <t>Al</t>
  </si>
  <si>
    <t>Si</t>
  </si>
  <si>
    <t>P</t>
  </si>
  <si>
    <t>S</t>
  </si>
  <si>
    <t>K</t>
  </si>
  <si>
    <t>Ca</t>
  </si>
  <si>
    <t>Ti</t>
  </si>
  <si>
    <t>Cr</t>
  </si>
  <si>
    <t>Mn</t>
  </si>
  <si>
    <t>Fe</t>
  </si>
  <si>
    <t>Co</t>
  </si>
  <si>
    <t>Ni</t>
  </si>
  <si>
    <t>solar system</t>
  </si>
  <si>
    <t>% wt Oxide (calculated)</t>
  </si>
  <si>
    <t>Jarosewich,  1990</t>
  </si>
  <si>
    <t>Chemical analysis =bulk data</t>
  </si>
  <si>
    <t>Orgueil</t>
  </si>
  <si>
    <t>CI1</t>
  </si>
  <si>
    <t>Murchison</t>
  </si>
  <si>
    <t>CM2</t>
  </si>
  <si>
    <t>Allende</t>
  </si>
  <si>
    <t>CV3</t>
  </si>
  <si>
    <t>In blu, calculated from Fe (t)</t>
  </si>
  <si>
    <t>In green, calculated adding SO3 to transformated S2.</t>
  </si>
  <si>
    <t>Wasson &amp; Kalleymen,Phil. Trans. R. Soc. Lond. (1988)</t>
  </si>
  <si>
    <t>y</t>
  </si>
  <si>
    <t>Mean compositions of the chondrite groups (wt%)</t>
  </si>
  <si>
    <t>CM mean</t>
  </si>
  <si>
    <t>CO mean</t>
  </si>
  <si>
    <t>CV mean</t>
  </si>
  <si>
    <t>Akai (1990) Proc. NIPR Symp. Antarct. Meteorites, 3, 55-68, EMPA, wt%.</t>
  </si>
  <si>
    <t>terrestrial saponite</t>
  </si>
  <si>
    <t>T</t>
  </si>
  <si>
    <t>na</t>
  </si>
  <si>
    <t>Zn(µg/g)</t>
  </si>
  <si>
    <t>Au(ng/g)</t>
  </si>
  <si>
    <t>Ir(ng/g)</t>
  </si>
  <si>
    <t>CR</t>
  </si>
  <si>
    <t>CM</t>
  </si>
  <si>
    <t>CO</t>
  </si>
  <si>
    <t>CI</t>
  </si>
  <si>
    <t>CV</t>
  </si>
  <si>
    <t>Ge(µg/g)</t>
  </si>
  <si>
    <t>Ge(*6)</t>
  </si>
  <si>
    <t>Au(*9)</t>
  </si>
  <si>
    <t>Masses at</t>
  </si>
  <si>
    <t>Ge/Ir(*2)</t>
  </si>
  <si>
    <t>Au/Ir(*1)</t>
  </si>
  <si>
    <t>Zn(*6)</t>
  </si>
  <si>
    <t>Ir(*9)</t>
  </si>
  <si>
    <t>Al Rais</t>
  </si>
  <si>
    <t>Ni(mg/g)</t>
  </si>
  <si>
    <t>Ni(*3)</t>
  </si>
  <si>
    <t>Ni/Ir(*4)</t>
  </si>
  <si>
    <t>Os</t>
  </si>
  <si>
    <t>Se(µg/g)</t>
  </si>
  <si>
    <t>Os(ng/g)</t>
  </si>
  <si>
    <t>Concentrations atomiques relatives</t>
  </si>
  <si>
    <t>Concentrations atomiques normalisees a CI</t>
  </si>
  <si>
    <t>Pd</t>
  </si>
  <si>
    <t>Te</t>
  </si>
  <si>
    <t>Se</t>
  </si>
  <si>
    <t>Zn</t>
  </si>
  <si>
    <t>Ge</t>
  </si>
  <si>
    <t>Ir</t>
  </si>
  <si>
    <t>Au</t>
  </si>
  <si>
    <t>Zn/Au</t>
  </si>
  <si>
    <t>Ir/Au</t>
  </si>
  <si>
    <t>Earth (Morgan)*1000</t>
  </si>
  <si>
    <t>Moon(gana)*100</t>
  </si>
  <si>
    <t>Br</t>
  </si>
  <si>
    <t>Cd</t>
  </si>
  <si>
    <t>Cd(ng/g)</t>
  </si>
  <si>
    <t>Br(µg/g)</t>
  </si>
  <si>
    <t>Cd(*9)</t>
  </si>
  <si>
    <t>Zn/Cd</t>
  </si>
  <si>
    <t>Au/ir</t>
  </si>
  <si>
    <t>Pd/Ir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</si>
</sst>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"/>
    <numFmt numFmtId="173" formatCode="0.000"/>
  </numFmts>
  <fonts count="19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9"/>
      <name val="Times New Roman"/>
      <family val="1"/>
    </font>
    <font>
      <sz val="10"/>
      <name val="Arial"/>
      <family val="2"/>
    </font>
    <font>
      <sz val="10"/>
      <name val="Geneva"/>
      <family val="0"/>
    </font>
    <font>
      <sz val="12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8" fillId="3" borderId="0" xfId="0" applyNumberFormat="1" applyFont="1" applyFill="1" applyAlignment="1">
      <alignment/>
    </xf>
    <xf numFmtId="2" fontId="9" fillId="3" borderId="0" xfId="0" applyNumberFormat="1" applyFont="1" applyFill="1" applyAlignment="1">
      <alignment/>
    </xf>
    <xf numFmtId="2" fontId="9" fillId="0" borderId="1" xfId="0" applyNumberFormat="1" applyFont="1" applyFill="1" applyBorder="1" applyAlignment="1">
      <alignment/>
    </xf>
    <xf numFmtId="2" fontId="10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1" fillId="0" borderId="1" xfId="0" applyNumberFormat="1" applyFont="1" applyFill="1" applyBorder="1" applyAlignment="1">
      <alignment/>
    </xf>
    <xf numFmtId="2" fontId="12" fillId="2" borderId="0" xfId="0" applyNumberFormat="1" applyFont="1" applyFill="1" applyAlignment="1">
      <alignment/>
    </xf>
    <xf numFmtId="2" fontId="12" fillId="0" borderId="1" xfId="0" applyNumberFormat="1" applyFont="1" applyFill="1" applyBorder="1" applyAlignment="1">
      <alignment/>
    </xf>
    <xf numFmtId="2" fontId="10" fillId="0" borderId="0" xfId="0" applyNumberFormat="1" applyFont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2" fontId="11" fillId="0" borderId="0" xfId="0" applyNumberFormat="1" applyFont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2" fontId="13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2" fontId="13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/>
    </xf>
    <xf numFmtId="2" fontId="12" fillId="0" borderId="1" xfId="0" applyNumberFormat="1" applyFont="1" applyFill="1" applyBorder="1" applyAlignment="1">
      <alignment horizontal="left"/>
    </xf>
    <xf numFmtId="2" fontId="12" fillId="2" borderId="0" xfId="0" applyNumberFormat="1" applyFont="1" applyFill="1" applyAlignment="1">
      <alignment horizontal="left"/>
    </xf>
    <xf numFmtId="2" fontId="13" fillId="2" borderId="0" xfId="0" applyNumberFormat="1" applyFont="1" applyFill="1" applyAlignment="1">
      <alignment horizontal="left"/>
    </xf>
    <xf numFmtId="2" fontId="10" fillId="3" borderId="0" xfId="0" applyNumberFormat="1" applyFont="1" applyFill="1" applyAlignment="1">
      <alignment horizontal="center"/>
    </xf>
    <xf numFmtId="2" fontId="11" fillId="3" borderId="0" xfId="0" applyNumberFormat="1" applyFont="1" applyFill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center"/>
    </xf>
    <xf numFmtId="2" fontId="9" fillId="0" borderId="0" xfId="0" applyNumberFormat="1" applyFont="1" applyFill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10" fillId="3" borderId="0" xfId="0" applyNumberFormat="1" applyFont="1" applyFill="1" applyAlignment="1">
      <alignment horizontal="left"/>
    </xf>
    <xf numFmtId="2" fontId="14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2" fontId="15" fillId="4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2" fontId="18" fillId="0" borderId="0" xfId="0" applyNumberFormat="1" applyFont="1" applyAlignment="1">
      <alignment horizontal="center"/>
    </xf>
    <xf numFmtId="2" fontId="17" fillId="0" borderId="0" xfId="0" applyNumberFormat="1" applyFont="1" applyAlignment="1">
      <alignment horizontal="center"/>
    </xf>
    <xf numFmtId="0" fontId="17" fillId="4" borderId="0" xfId="0" applyFont="1" applyFill="1" applyAlignment="1">
      <alignment horizontal="center"/>
    </xf>
    <xf numFmtId="2" fontId="17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left"/>
    </xf>
    <xf numFmtId="2" fontId="17" fillId="0" borderId="2" xfId="0" applyNumberFormat="1" applyFont="1" applyBorder="1" applyAlignment="1">
      <alignment horizontal="center"/>
    </xf>
    <xf numFmtId="2" fontId="18" fillId="0" borderId="2" xfId="0" applyNumberFormat="1" applyFont="1" applyBorder="1" applyAlignment="1">
      <alignment horizontal="center"/>
    </xf>
    <xf numFmtId="0" fontId="17" fillId="0" borderId="0" xfId="0" applyFont="1" applyFill="1" applyAlignment="1">
      <alignment horizontal="center"/>
    </xf>
    <xf numFmtId="2" fontId="18" fillId="0" borderId="2" xfId="0" applyNumberFormat="1" applyFont="1" applyBorder="1" applyAlignment="1">
      <alignment horizontal="left"/>
    </xf>
    <xf numFmtId="173" fontId="1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77"/>
  <sheetViews>
    <sheetView workbookViewId="0" topLeftCell="A1">
      <selection activeCell="Q15" sqref="Q15"/>
    </sheetView>
  </sheetViews>
  <sheetFormatPr defaultColWidth="9.00390625" defaultRowHeight="15.75"/>
  <cols>
    <col min="1" max="1" width="12.375" style="9" customWidth="1"/>
    <col min="2" max="2" width="3.625" style="9" customWidth="1"/>
    <col min="3" max="3" width="4.875" style="10" customWidth="1"/>
    <col min="4" max="4" width="5.625" style="10" customWidth="1"/>
    <col min="5" max="5" width="5.50390625" style="10" customWidth="1"/>
    <col min="6" max="6" width="4.50390625" style="10" customWidth="1"/>
    <col min="7" max="7" width="4.875" style="10" customWidth="1"/>
    <col min="8" max="8" width="5.375" style="10" customWidth="1"/>
    <col min="9" max="9" width="4.125" style="10" customWidth="1"/>
    <col min="10" max="10" width="4.00390625" style="10" customWidth="1"/>
    <col min="11" max="11" width="4.50390625" style="10" customWidth="1"/>
    <col min="12" max="12" width="5.75390625" style="10" customWidth="1"/>
    <col min="13" max="13" width="4.375" style="10" customWidth="1"/>
    <col min="14" max="14" width="5.625" style="10" customWidth="1"/>
    <col min="15" max="15" width="5.125" style="10" customWidth="1"/>
    <col min="16" max="16" width="4.625" style="10" customWidth="1"/>
    <col min="17" max="17" width="9.00390625" style="10" customWidth="1"/>
    <col min="18" max="18" width="9.00390625" style="11" customWidth="1"/>
    <col min="19" max="41" width="9.00390625" style="10" customWidth="1"/>
    <col min="42" max="54" width="6.125" style="10" customWidth="1"/>
    <col min="55" max="16384" width="9.00390625" style="10" customWidth="1"/>
  </cols>
  <sheetData>
    <row r="1" spans="1:18" s="7" customFormat="1" ht="11.25">
      <c r="A1" s="6" t="s">
        <v>0</v>
      </c>
      <c r="B1" s="6"/>
      <c r="R1" s="8"/>
    </row>
    <row r="2" spans="1:18" s="7" customFormat="1" ht="11.25">
      <c r="A2" s="6"/>
      <c r="B2" s="6"/>
      <c r="R2" s="8"/>
    </row>
    <row r="4" spans="1:18" s="12" customFormat="1" ht="11.25">
      <c r="A4" s="12" t="s">
        <v>1</v>
      </c>
      <c r="R4" s="13"/>
    </row>
    <row r="5" spans="3:54" s="14" customFormat="1" ht="11.25">
      <c r="C5" s="14" t="s">
        <v>2</v>
      </c>
      <c r="D5" s="14" t="s">
        <v>3</v>
      </c>
      <c r="E5" s="14" t="s">
        <v>4</v>
      </c>
      <c r="F5" s="14" t="s">
        <v>5</v>
      </c>
      <c r="G5" s="14" t="s">
        <v>6</v>
      </c>
      <c r="H5" s="14" t="s">
        <v>7</v>
      </c>
      <c r="I5" s="14" t="s">
        <v>8</v>
      </c>
      <c r="J5" s="14" t="s">
        <v>9</v>
      </c>
      <c r="K5" s="14" t="s">
        <v>10</v>
      </c>
      <c r="L5" s="14" t="s">
        <v>11</v>
      </c>
      <c r="M5" s="14" t="s">
        <v>12</v>
      </c>
      <c r="N5" s="14" t="s">
        <v>13</v>
      </c>
      <c r="O5" s="14" t="s">
        <v>14</v>
      </c>
      <c r="P5" s="14" t="s">
        <v>15</v>
      </c>
      <c r="Q5" s="14" t="s">
        <v>16</v>
      </c>
      <c r="R5" s="15" t="s">
        <v>17</v>
      </c>
      <c r="AP5" s="16" t="e">
        <f aca="true" t="shared" si="0" ref="AP5:BB6">AA5/AA$59</f>
        <v>#DIV/0!</v>
      </c>
      <c r="AQ5" s="16" t="e">
        <f t="shared" si="0"/>
        <v>#DIV/0!</v>
      </c>
      <c r="AR5" s="16" t="e">
        <f t="shared" si="0"/>
        <v>#DIV/0!</v>
      </c>
      <c r="AS5" s="16" t="e">
        <f t="shared" si="0"/>
        <v>#DIV/0!</v>
      </c>
      <c r="AT5" s="16" t="e">
        <f t="shared" si="0"/>
        <v>#DIV/0!</v>
      </c>
      <c r="AU5" s="16" t="e">
        <f t="shared" si="0"/>
        <v>#DIV/0!</v>
      </c>
      <c r="AV5" s="16" t="e">
        <f t="shared" si="0"/>
        <v>#DIV/0!</v>
      </c>
      <c r="AW5" s="16" t="e">
        <f t="shared" si="0"/>
        <v>#DIV/0!</v>
      </c>
      <c r="AX5" s="16" t="e">
        <f t="shared" si="0"/>
        <v>#DIV/0!</v>
      </c>
      <c r="AY5" s="16" t="e">
        <f t="shared" si="0"/>
        <v>#DIV/0!</v>
      </c>
      <c r="AZ5" s="16" t="e">
        <f t="shared" si="0"/>
        <v>#DIV/0!</v>
      </c>
      <c r="BA5" s="16" t="e">
        <f t="shared" si="0"/>
        <v>#DIV/0!</v>
      </c>
      <c r="BB5" s="16" t="e">
        <f t="shared" si="0"/>
        <v>#DIV/0!</v>
      </c>
    </row>
    <row r="6" spans="1:54" s="16" customFormat="1" ht="11.25">
      <c r="A6" s="14" t="s">
        <v>18</v>
      </c>
      <c r="B6" s="14"/>
      <c r="C6" s="14">
        <v>0.74184</v>
      </c>
      <c r="D6" s="16">
        <v>0.6031</v>
      </c>
      <c r="E6" s="16">
        <v>0.52927</v>
      </c>
      <c r="F6" s="16">
        <v>0.46744</v>
      </c>
      <c r="G6" s="16">
        <v>0.43641</v>
      </c>
      <c r="H6" s="16">
        <v>0.40048</v>
      </c>
      <c r="I6" s="16">
        <v>0.83015</v>
      </c>
      <c r="J6" s="16">
        <v>0.71469</v>
      </c>
      <c r="K6" s="16">
        <v>0.59952</v>
      </c>
      <c r="L6" s="16">
        <v>0.68418</v>
      </c>
      <c r="M6" s="16">
        <v>0.77447</v>
      </c>
      <c r="N6" s="16">
        <v>0.7773</v>
      </c>
      <c r="O6" s="16">
        <v>0.78647</v>
      </c>
      <c r="P6" s="16">
        <v>0.78579</v>
      </c>
      <c r="R6" s="17"/>
      <c r="AP6" s="16" t="e">
        <f t="shared" si="0"/>
        <v>#DIV/0!</v>
      </c>
      <c r="AQ6" s="16" t="e">
        <f t="shared" si="0"/>
        <v>#DIV/0!</v>
      </c>
      <c r="AR6" s="16" t="e">
        <f t="shared" si="0"/>
        <v>#DIV/0!</v>
      </c>
      <c r="AS6" s="16" t="e">
        <f t="shared" si="0"/>
        <v>#DIV/0!</v>
      </c>
      <c r="AT6" s="16" t="e">
        <f t="shared" si="0"/>
        <v>#DIV/0!</v>
      </c>
      <c r="AU6" s="16" t="e">
        <f t="shared" si="0"/>
        <v>#DIV/0!</v>
      </c>
      <c r="AV6" s="16" t="e">
        <f t="shared" si="0"/>
        <v>#DIV/0!</v>
      </c>
      <c r="AW6" s="16" t="e">
        <f t="shared" si="0"/>
        <v>#DIV/0!</v>
      </c>
      <c r="AX6" s="16" t="e">
        <f t="shared" si="0"/>
        <v>#DIV/0!</v>
      </c>
      <c r="AY6" s="16" t="e">
        <f t="shared" si="0"/>
        <v>#DIV/0!</v>
      </c>
      <c r="AZ6" s="16" t="e">
        <f t="shared" si="0"/>
        <v>#DIV/0!</v>
      </c>
      <c r="BA6" s="16" t="e">
        <f t="shared" si="0"/>
        <v>#DIV/0!</v>
      </c>
      <c r="BB6" s="16" t="e">
        <f t="shared" si="0"/>
        <v>#DIV/0!</v>
      </c>
    </row>
    <row r="7" spans="1:18" s="16" customFormat="1" ht="11.25">
      <c r="A7" s="14" t="s">
        <v>19</v>
      </c>
      <c r="B7" s="14"/>
      <c r="C7" s="14">
        <f aca="true" t="shared" si="1" ref="C7:P7">1/C6</f>
        <v>1.347999568640138</v>
      </c>
      <c r="D7" s="16">
        <f t="shared" si="1"/>
        <v>1.6580998176090203</v>
      </c>
      <c r="E7" s="16">
        <f t="shared" si="1"/>
        <v>1.889394826836964</v>
      </c>
      <c r="F7" s="16">
        <f t="shared" si="1"/>
        <v>2.1393119972616805</v>
      </c>
      <c r="G7" s="16">
        <f t="shared" si="1"/>
        <v>2.291423202951353</v>
      </c>
      <c r="H7" s="16">
        <f t="shared" si="1"/>
        <v>2.497003595685178</v>
      </c>
      <c r="I7" s="16">
        <f t="shared" si="1"/>
        <v>1.2046015780280672</v>
      </c>
      <c r="J7" s="16">
        <f t="shared" si="1"/>
        <v>1.3992080482446934</v>
      </c>
      <c r="K7" s="16">
        <f t="shared" si="1"/>
        <v>1.6680010675206831</v>
      </c>
      <c r="L7" s="16">
        <f t="shared" si="1"/>
        <v>1.4616036715484229</v>
      </c>
      <c r="M7" s="16">
        <f t="shared" si="1"/>
        <v>1.2912055986674758</v>
      </c>
      <c r="N7" s="16">
        <f t="shared" si="1"/>
        <v>1.2865045670912132</v>
      </c>
      <c r="O7" s="16">
        <f t="shared" si="1"/>
        <v>1.2715043167571554</v>
      </c>
      <c r="P7" s="16">
        <f t="shared" si="1"/>
        <v>1.2726046399165172</v>
      </c>
      <c r="R7" s="17"/>
    </row>
    <row r="8" spans="1:18" s="16" customFormat="1" ht="11.25">
      <c r="A8" s="14"/>
      <c r="B8" s="14"/>
      <c r="C8" s="14"/>
      <c r="R8" s="17"/>
    </row>
    <row r="9" spans="1:18" s="16" customFormat="1" ht="11.25">
      <c r="A9" s="14"/>
      <c r="B9" s="14"/>
      <c r="C9" s="14" t="s">
        <v>2</v>
      </c>
      <c r="D9" s="14" t="s">
        <v>3</v>
      </c>
      <c r="E9" s="14" t="s">
        <v>4</v>
      </c>
      <c r="F9" s="14" t="s">
        <v>5</v>
      </c>
      <c r="G9" s="14" t="s">
        <v>6</v>
      </c>
      <c r="H9" s="14" t="s">
        <v>7</v>
      </c>
      <c r="I9" s="14" t="s">
        <v>8</v>
      </c>
      <c r="J9" s="14" t="s">
        <v>9</v>
      </c>
      <c r="K9" s="14" t="s">
        <v>10</v>
      </c>
      <c r="L9" s="14" t="s">
        <v>11</v>
      </c>
      <c r="M9" s="14" t="s">
        <v>12</v>
      </c>
      <c r="N9" s="14" t="s">
        <v>13</v>
      </c>
      <c r="O9" s="14" t="s">
        <v>14</v>
      </c>
      <c r="P9" s="14" t="s">
        <v>15</v>
      </c>
      <c r="R9" s="17"/>
    </row>
    <row r="10" spans="1:18" s="16" customFormat="1" ht="12.75">
      <c r="A10" s="14" t="s">
        <v>20</v>
      </c>
      <c r="C10" s="14">
        <v>61.979</v>
      </c>
      <c r="D10" s="16">
        <v>40.3044</v>
      </c>
      <c r="E10" s="16">
        <v>101.9612</v>
      </c>
      <c r="F10" s="16">
        <v>60.0843</v>
      </c>
      <c r="G10" s="16">
        <v>141.9446</v>
      </c>
      <c r="H10" s="35">
        <v>80.06</v>
      </c>
      <c r="I10" s="16">
        <v>94.196</v>
      </c>
      <c r="J10" s="16">
        <v>56.0774</v>
      </c>
      <c r="K10" s="16">
        <v>79.8788</v>
      </c>
      <c r="L10" s="16">
        <v>151.9904</v>
      </c>
      <c r="M10" s="16">
        <v>70.9374</v>
      </c>
      <c r="N10" s="16">
        <v>71.8454</v>
      </c>
      <c r="O10" s="16">
        <v>74.9326</v>
      </c>
      <c r="P10" s="16">
        <v>74.6894</v>
      </c>
      <c r="R10" s="17"/>
    </row>
    <row r="11" spans="1:18" s="12" customFormat="1" ht="11.25">
      <c r="A11" s="12" t="s">
        <v>21</v>
      </c>
      <c r="R11" s="13"/>
    </row>
    <row r="13" spans="1:18" s="19" customFormat="1" ht="11.25">
      <c r="A13" s="18" t="s">
        <v>22</v>
      </c>
      <c r="B13" s="18"/>
      <c r="R13" s="13"/>
    </row>
    <row r="14" spans="2:18" s="14" customFormat="1" ht="10.5">
      <c r="B14" s="14" t="s">
        <v>23</v>
      </c>
      <c r="C14" s="14" t="s">
        <v>24</v>
      </c>
      <c r="D14" s="14" t="s">
        <v>25</v>
      </c>
      <c r="E14" s="14" t="s">
        <v>26</v>
      </c>
      <c r="F14" s="14" t="s">
        <v>27</v>
      </c>
      <c r="G14" s="14" t="s">
        <v>28</v>
      </c>
      <c r="H14" s="14" t="s">
        <v>29</v>
      </c>
      <c r="I14" s="14" t="s">
        <v>30</v>
      </c>
      <c r="J14" s="14" t="s">
        <v>31</v>
      </c>
      <c r="K14" s="14" t="s">
        <v>32</v>
      </c>
      <c r="L14" s="14" t="s">
        <v>33</v>
      </c>
      <c r="M14" s="14" t="s">
        <v>34</v>
      </c>
      <c r="N14" s="14" t="s">
        <v>35</v>
      </c>
      <c r="O14" s="14" t="s">
        <v>36</v>
      </c>
      <c r="P14" s="14" t="s">
        <v>37</v>
      </c>
      <c r="R14" s="15"/>
    </row>
    <row r="15" spans="1:18" s="16" customFormat="1" ht="11.25">
      <c r="A15" s="14" t="s">
        <v>38</v>
      </c>
      <c r="B15" s="14"/>
      <c r="C15" s="16">
        <v>0.5</v>
      </c>
      <c r="D15" s="16">
        <v>9.89</v>
      </c>
      <c r="E15" s="16">
        <v>0.868</v>
      </c>
      <c r="F15" s="16">
        <v>10.64</v>
      </c>
      <c r="G15" s="16">
        <v>0.122</v>
      </c>
      <c r="H15" s="16">
        <v>6.25</v>
      </c>
      <c r="I15" s="16">
        <v>0.0558</v>
      </c>
      <c r="J15" s="16">
        <v>0.928</v>
      </c>
      <c r="K15" s="16">
        <v>0.0436</v>
      </c>
      <c r="L15" s="16">
        <v>0.266</v>
      </c>
      <c r="M15" s="16">
        <v>0.199</v>
      </c>
      <c r="N15" s="16">
        <v>19.04</v>
      </c>
      <c r="O15" s="16">
        <v>0.0502</v>
      </c>
      <c r="P15" s="16">
        <v>1.1</v>
      </c>
      <c r="Q15" s="48">
        <f>O15/E15</f>
        <v>0.057834101382488484</v>
      </c>
      <c r="R15" s="17"/>
    </row>
    <row r="16" spans="1:18" s="16" customFormat="1" ht="11.25">
      <c r="A16" s="14"/>
      <c r="B16" s="14"/>
      <c r="R16" s="17"/>
    </row>
    <row r="17" spans="1:18" s="21" customFormat="1" ht="11.25">
      <c r="A17" s="20" t="s">
        <v>39</v>
      </c>
      <c r="B17" s="20"/>
      <c r="R17" s="22"/>
    </row>
    <row r="18" spans="1:18" s="16" customFormat="1" ht="11.25">
      <c r="A18" s="14"/>
      <c r="B18" s="14" t="s">
        <v>23</v>
      </c>
      <c r="C18" s="14" t="s">
        <v>2</v>
      </c>
      <c r="D18" s="14" t="s">
        <v>3</v>
      </c>
      <c r="E18" s="14" t="s">
        <v>4</v>
      </c>
      <c r="F18" s="14" t="s">
        <v>5</v>
      </c>
      <c r="G18" s="14" t="s">
        <v>6</v>
      </c>
      <c r="H18" s="14" t="s">
        <v>7</v>
      </c>
      <c r="I18" s="14" t="s">
        <v>8</v>
      </c>
      <c r="J18" s="14" t="s">
        <v>9</v>
      </c>
      <c r="K18" s="14" t="s">
        <v>10</v>
      </c>
      <c r="L18" s="14" t="s">
        <v>11</v>
      </c>
      <c r="M18" s="14" t="s">
        <v>12</v>
      </c>
      <c r="N18" s="14" t="s">
        <v>13</v>
      </c>
      <c r="O18" s="14" t="s">
        <v>14</v>
      </c>
      <c r="P18" s="14" t="s">
        <v>15</v>
      </c>
      <c r="R18" s="17"/>
    </row>
    <row r="19" spans="1:18" s="16" customFormat="1" ht="11.25">
      <c r="A19" s="14" t="s">
        <v>38</v>
      </c>
      <c r="B19" s="14"/>
      <c r="C19" s="16">
        <f aca="true" t="shared" si="2" ref="C19:P19">C15*C7</f>
        <v>0.673999784320069</v>
      </c>
      <c r="D19" s="16">
        <f t="shared" si="2"/>
        <v>16.39860719615321</v>
      </c>
      <c r="E19" s="16">
        <f t="shared" si="2"/>
        <v>1.6399947096944847</v>
      </c>
      <c r="F19" s="16">
        <f t="shared" si="2"/>
        <v>22.762279650864283</v>
      </c>
      <c r="G19" s="16">
        <f t="shared" si="2"/>
        <v>0.27955363076006506</v>
      </c>
      <c r="H19" s="16">
        <f t="shared" si="2"/>
        <v>15.606272473032362</v>
      </c>
      <c r="I19" s="16">
        <f t="shared" si="2"/>
        <v>0.06721676805396615</v>
      </c>
      <c r="J19" s="16">
        <f t="shared" si="2"/>
        <v>1.2984650687710755</v>
      </c>
      <c r="K19" s="16">
        <f t="shared" si="2"/>
        <v>0.07272484654390178</v>
      </c>
      <c r="L19" s="16">
        <f t="shared" si="2"/>
        <v>0.3887865766318805</v>
      </c>
      <c r="M19" s="16">
        <f t="shared" si="2"/>
        <v>0.2569499141348277</v>
      </c>
      <c r="N19" s="16">
        <f t="shared" si="2"/>
        <v>24.495046957416697</v>
      </c>
      <c r="O19" s="16">
        <f t="shared" si="2"/>
        <v>0.0638295167012092</v>
      </c>
      <c r="P19" s="16">
        <f t="shared" si="2"/>
        <v>1.399865103908169</v>
      </c>
      <c r="R19" s="17"/>
    </row>
    <row r="20" spans="1:18" s="16" customFormat="1" ht="11.25">
      <c r="A20" s="14"/>
      <c r="B20" s="14"/>
      <c r="R20" s="17"/>
    </row>
    <row r="21" spans="1:18" s="23" customFormat="1" ht="11.25">
      <c r="A21" s="23" t="s">
        <v>40</v>
      </c>
      <c r="B21" s="24"/>
      <c r="R21" s="22"/>
    </row>
    <row r="22" spans="1:18" s="23" customFormat="1" ht="11.25">
      <c r="A22" s="23" t="s">
        <v>41</v>
      </c>
      <c r="B22" s="24"/>
      <c r="R22" s="22"/>
    </row>
    <row r="23" spans="1:18" s="16" customFormat="1" ht="11.25">
      <c r="A23" s="14"/>
      <c r="B23" s="14" t="s">
        <v>23</v>
      </c>
      <c r="C23" s="14" t="s">
        <v>2</v>
      </c>
      <c r="D23" s="14" t="s">
        <v>3</v>
      </c>
      <c r="E23" s="14" t="s">
        <v>4</v>
      </c>
      <c r="F23" s="14" t="s">
        <v>5</v>
      </c>
      <c r="G23" s="14" t="s">
        <v>6</v>
      </c>
      <c r="H23" s="25" t="s">
        <v>7</v>
      </c>
      <c r="I23" s="14" t="s">
        <v>8</v>
      </c>
      <c r="J23" s="14" t="s">
        <v>9</v>
      </c>
      <c r="K23" s="14" t="s">
        <v>10</v>
      </c>
      <c r="L23" s="14" t="s">
        <v>11</v>
      </c>
      <c r="M23" s="14" t="s">
        <v>12</v>
      </c>
      <c r="N23" s="14" t="s">
        <v>13</v>
      </c>
      <c r="O23" s="14" t="s">
        <v>14</v>
      </c>
      <c r="P23" s="14" t="s">
        <v>15</v>
      </c>
      <c r="R23" s="17"/>
    </row>
    <row r="24" spans="1:18" s="16" customFormat="1" ht="11.25">
      <c r="A24" s="14" t="s">
        <v>42</v>
      </c>
      <c r="B24" s="14" t="s">
        <v>43</v>
      </c>
      <c r="C24" s="16">
        <v>0.76</v>
      </c>
      <c r="D24" s="16">
        <v>15.87</v>
      </c>
      <c r="E24" s="16">
        <v>1.7</v>
      </c>
      <c r="F24" s="16">
        <v>22.69</v>
      </c>
      <c r="G24" s="16">
        <v>0.22</v>
      </c>
      <c r="H24" s="26">
        <v>13.95</v>
      </c>
      <c r="I24" s="16">
        <v>0.06</v>
      </c>
      <c r="J24" s="16">
        <v>1.36</v>
      </c>
      <c r="K24" s="16">
        <v>0.07</v>
      </c>
      <c r="L24" s="16">
        <v>0.32</v>
      </c>
      <c r="M24" s="16">
        <v>0.21</v>
      </c>
      <c r="N24" s="27">
        <v>24.25</v>
      </c>
      <c r="O24" s="16">
        <v>0.08</v>
      </c>
      <c r="P24" s="16">
        <v>1.33</v>
      </c>
      <c r="R24" s="17"/>
    </row>
    <row r="25" spans="1:18" s="16" customFormat="1" ht="11.25">
      <c r="A25" s="14"/>
      <c r="B25" s="14"/>
      <c r="H25" s="26"/>
      <c r="R25" s="17"/>
    </row>
    <row r="26" spans="1:18" s="16" customFormat="1" ht="11.25">
      <c r="A26" s="14" t="s">
        <v>44</v>
      </c>
      <c r="B26" s="14" t="s">
        <v>45</v>
      </c>
      <c r="C26" s="16">
        <v>0.24</v>
      </c>
      <c r="D26" s="16">
        <v>19.94</v>
      </c>
      <c r="E26" s="16">
        <v>2.15</v>
      </c>
      <c r="F26" s="16">
        <v>29.07</v>
      </c>
      <c r="G26" s="16">
        <v>0.23</v>
      </c>
      <c r="H26" s="26">
        <v>7.54</v>
      </c>
      <c r="I26" s="16">
        <v>0.04</v>
      </c>
      <c r="J26" s="16">
        <v>1.89</v>
      </c>
      <c r="K26" s="16">
        <v>0.13</v>
      </c>
      <c r="L26" s="16">
        <v>0.48</v>
      </c>
      <c r="M26" s="16">
        <v>0.2</v>
      </c>
      <c r="N26" s="27">
        <v>28.47</v>
      </c>
      <c r="O26" s="16">
        <v>0.08</v>
      </c>
      <c r="P26" s="16">
        <v>1.75</v>
      </c>
      <c r="R26" s="17"/>
    </row>
    <row r="27" spans="1:18" s="16" customFormat="1" ht="11.25">
      <c r="A27" s="14"/>
      <c r="B27" s="14"/>
      <c r="H27" s="26"/>
      <c r="R27" s="17"/>
    </row>
    <row r="28" spans="1:18" s="16" customFormat="1" ht="11.25">
      <c r="A28" s="14" t="s">
        <v>46</v>
      </c>
      <c r="B28" s="14" t="s">
        <v>47</v>
      </c>
      <c r="C28" s="16">
        <v>0.45</v>
      </c>
      <c r="D28" s="16">
        <v>24.62</v>
      </c>
      <c r="E28" s="16">
        <v>3.27</v>
      </c>
      <c r="F28" s="16">
        <v>34.23</v>
      </c>
      <c r="G28" s="16">
        <v>0.23</v>
      </c>
      <c r="H28" s="26"/>
      <c r="I28" s="16">
        <v>0.06</v>
      </c>
      <c r="J28" s="16">
        <v>2.61</v>
      </c>
      <c r="K28" s="16">
        <v>0.15</v>
      </c>
      <c r="L28" s="16">
        <v>0.52</v>
      </c>
      <c r="M28" s="16">
        <v>0.18</v>
      </c>
      <c r="N28" s="27">
        <v>30.68</v>
      </c>
      <c r="R28" s="17"/>
    </row>
    <row r="29" spans="1:18" s="16" customFormat="1" ht="11.25">
      <c r="A29" s="14"/>
      <c r="B29" s="14"/>
      <c r="R29" s="17"/>
    </row>
    <row r="30" spans="1:18" s="29" customFormat="1" ht="11.25">
      <c r="A30" s="28" t="s">
        <v>48</v>
      </c>
      <c r="B30" s="27"/>
      <c r="L30" s="30"/>
      <c r="R30" s="31"/>
    </row>
    <row r="31" spans="1:18" s="16" customFormat="1" ht="11.25">
      <c r="A31" s="14"/>
      <c r="B31" s="14"/>
      <c r="R31" s="17"/>
    </row>
    <row r="32" spans="1:18" s="26" customFormat="1" ht="11.25">
      <c r="A32" s="32" t="s">
        <v>49</v>
      </c>
      <c r="B32" s="25"/>
      <c r="R32" s="17"/>
    </row>
    <row r="33" spans="1:18" s="16" customFormat="1" ht="11.25">
      <c r="A33" s="14"/>
      <c r="B33" s="14"/>
      <c r="R33" s="17"/>
    </row>
    <row r="34" spans="1:18" s="16" customFormat="1" ht="11.25">
      <c r="A34" s="14"/>
      <c r="B34" s="14"/>
      <c r="R34" s="17"/>
    </row>
    <row r="35" spans="1:18" s="16" customFormat="1" ht="11.25">
      <c r="A35" s="14"/>
      <c r="B35" s="14"/>
      <c r="R35" s="17"/>
    </row>
    <row r="36" spans="1:18" s="23" customFormat="1" ht="11.25">
      <c r="A36" s="24" t="s">
        <v>50</v>
      </c>
      <c r="B36" s="24"/>
      <c r="R36" s="22"/>
    </row>
    <row r="37" spans="1:18" s="16" customFormat="1" ht="11.25">
      <c r="A37" s="14"/>
      <c r="B37" s="14"/>
      <c r="E37" s="33" t="s">
        <v>51</v>
      </c>
      <c r="R37" s="17"/>
    </row>
    <row r="38" spans="1:18" s="21" customFormat="1" ht="11.25">
      <c r="A38" s="20" t="s">
        <v>52</v>
      </c>
      <c r="B38" s="20"/>
      <c r="R38" s="22"/>
    </row>
    <row r="39" spans="1:18" s="16" customFormat="1" ht="11.25">
      <c r="A39" s="14"/>
      <c r="B39" s="14"/>
      <c r="C39" s="14" t="s">
        <v>24</v>
      </c>
      <c r="D39" s="14" t="s">
        <v>25</v>
      </c>
      <c r="E39" s="14" t="s">
        <v>26</v>
      </c>
      <c r="F39" s="14" t="s">
        <v>27</v>
      </c>
      <c r="G39" s="14" t="s">
        <v>28</v>
      </c>
      <c r="H39" s="14" t="s">
        <v>29</v>
      </c>
      <c r="I39" s="14" t="s">
        <v>30</v>
      </c>
      <c r="J39" s="14" t="s">
        <v>31</v>
      </c>
      <c r="K39" s="14" t="s">
        <v>32</v>
      </c>
      <c r="L39" s="14" t="s">
        <v>33</v>
      </c>
      <c r="M39" s="14" t="s">
        <v>34</v>
      </c>
      <c r="N39" s="14" t="s">
        <v>35</v>
      </c>
      <c r="O39" s="14" t="s">
        <v>36</v>
      </c>
      <c r="P39" s="14" t="s">
        <v>37</v>
      </c>
      <c r="R39" s="17"/>
    </row>
    <row r="40" spans="1:18" s="16" customFormat="1" ht="11.25">
      <c r="A40" s="14" t="s">
        <v>53</v>
      </c>
      <c r="B40" s="14"/>
      <c r="C40" s="16">
        <v>0.41</v>
      </c>
      <c r="D40" s="16">
        <v>11.7</v>
      </c>
      <c r="E40" s="16">
        <v>1.18</v>
      </c>
      <c r="F40" s="16">
        <v>12.9</v>
      </c>
      <c r="G40" s="16">
        <v>0.09</v>
      </c>
      <c r="H40" s="16">
        <v>3.3</v>
      </c>
      <c r="I40" s="16">
        <v>0.04</v>
      </c>
      <c r="J40" s="16">
        <v>1.27</v>
      </c>
      <c r="K40" s="16">
        <v>0.058</v>
      </c>
      <c r="L40" s="16">
        <v>0.305</v>
      </c>
      <c r="M40" s="16">
        <v>0.17</v>
      </c>
      <c r="N40" s="16">
        <v>21</v>
      </c>
      <c r="O40" s="16">
        <v>0.0575</v>
      </c>
      <c r="P40" s="16">
        <v>1.2</v>
      </c>
      <c r="R40" s="17"/>
    </row>
    <row r="41" spans="1:18" s="16" customFormat="1" ht="11.25">
      <c r="A41" s="14" t="s">
        <v>54</v>
      </c>
      <c r="B41" s="14"/>
      <c r="C41" s="16">
        <v>0.41</v>
      </c>
      <c r="D41" s="16">
        <v>14.5</v>
      </c>
      <c r="E41" s="16">
        <v>1.53</v>
      </c>
      <c r="F41" s="16">
        <v>15.9</v>
      </c>
      <c r="G41" s="16">
        <v>0.104</v>
      </c>
      <c r="H41" s="16">
        <v>2</v>
      </c>
      <c r="I41" s="16">
        <v>0.0345</v>
      </c>
      <c r="J41" s="16">
        <v>1.58</v>
      </c>
      <c r="K41" s="16">
        <v>0.078</v>
      </c>
      <c r="L41" s="16">
        <v>0.355</v>
      </c>
      <c r="M41" s="16">
        <v>0.165</v>
      </c>
      <c r="N41" s="16">
        <v>24.8</v>
      </c>
      <c r="O41" s="16">
        <v>0.0688</v>
      </c>
      <c r="P41" s="16">
        <v>1.4</v>
      </c>
      <c r="R41" s="17"/>
    </row>
    <row r="42" spans="1:18" s="16" customFormat="1" ht="11.25">
      <c r="A42" s="14" t="s">
        <v>55</v>
      </c>
      <c r="B42" s="14"/>
      <c r="C42" s="16">
        <v>0.33</v>
      </c>
      <c r="D42" s="16">
        <v>14.5</v>
      </c>
      <c r="E42" s="16">
        <v>1.75</v>
      </c>
      <c r="F42" s="16">
        <v>15.6</v>
      </c>
      <c r="G42" s="16">
        <v>0.099</v>
      </c>
      <c r="H42" s="16">
        <v>2.2</v>
      </c>
      <c r="I42" s="16">
        <v>0.031</v>
      </c>
      <c r="J42" s="16">
        <v>1.9</v>
      </c>
      <c r="K42" s="16">
        <v>0.098</v>
      </c>
      <c r="L42" s="16">
        <v>0.36</v>
      </c>
      <c r="M42" s="16">
        <v>0.15</v>
      </c>
      <c r="N42" s="16">
        <v>23.5</v>
      </c>
      <c r="O42" s="16">
        <v>0.0655</v>
      </c>
      <c r="P42" s="16">
        <v>1.34</v>
      </c>
      <c r="R42" s="17"/>
    </row>
    <row r="43" spans="1:18" s="16" customFormat="1" ht="11.25">
      <c r="A43" s="14"/>
      <c r="B43" s="14"/>
      <c r="R43" s="17"/>
    </row>
    <row r="44" spans="1:18" s="16" customFormat="1" ht="11.25">
      <c r="A44" s="14"/>
      <c r="B44" s="14" t="s">
        <v>23</v>
      </c>
      <c r="C44" s="14" t="s">
        <v>2</v>
      </c>
      <c r="D44" s="14" t="s">
        <v>3</v>
      </c>
      <c r="E44" s="14" t="s">
        <v>4</v>
      </c>
      <c r="F44" s="14" t="s">
        <v>5</v>
      </c>
      <c r="G44" s="14" t="s">
        <v>6</v>
      </c>
      <c r="H44" s="34" t="s">
        <v>7</v>
      </c>
      <c r="I44" s="14" t="s">
        <v>8</v>
      </c>
      <c r="J44" s="14" t="s">
        <v>9</v>
      </c>
      <c r="K44" s="14" t="s">
        <v>10</v>
      </c>
      <c r="L44" s="14" t="s">
        <v>11</v>
      </c>
      <c r="M44" s="14" t="s">
        <v>12</v>
      </c>
      <c r="N44" s="14" t="s">
        <v>13</v>
      </c>
      <c r="O44" s="14" t="s">
        <v>14</v>
      </c>
      <c r="P44" s="34" t="s">
        <v>15</v>
      </c>
      <c r="R44" s="17"/>
    </row>
    <row r="45" spans="1:18" s="16" customFormat="1" ht="11.25">
      <c r="A45" s="14" t="s">
        <v>53</v>
      </c>
      <c r="B45" s="14"/>
      <c r="C45" s="16">
        <f aca="true" t="shared" si="3" ref="C45:P47">C40*C$7</f>
        <v>0.5526798231424566</v>
      </c>
      <c r="D45" s="16">
        <f t="shared" si="3"/>
        <v>19.399767866025535</v>
      </c>
      <c r="E45" s="16">
        <f t="shared" si="3"/>
        <v>2.2294858956676173</v>
      </c>
      <c r="F45" s="16">
        <f t="shared" si="3"/>
        <v>27.59712476467568</v>
      </c>
      <c r="G45" s="16">
        <f t="shared" si="3"/>
        <v>0.20622808826562178</v>
      </c>
      <c r="H45" s="16">
        <f t="shared" si="3"/>
        <v>8.240111865761087</v>
      </c>
      <c r="I45" s="16">
        <f t="shared" si="3"/>
        <v>0.04818406312112269</v>
      </c>
      <c r="J45" s="16">
        <f t="shared" si="3"/>
        <v>1.7769942212707606</v>
      </c>
      <c r="K45" s="16">
        <f t="shared" si="3"/>
        <v>0.09674406191619962</v>
      </c>
      <c r="L45" s="16">
        <f t="shared" si="3"/>
        <v>0.445789119822269</v>
      </c>
      <c r="M45" s="16">
        <f t="shared" si="3"/>
        <v>0.2195049517734709</v>
      </c>
      <c r="N45" s="16">
        <f t="shared" si="3"/>
        <v>27.016595908915477</v>
      </c>
      <c r="O45" s="16">
        <f t="shared" si="3"/>
        <v>0.07311149821353644</v>
      </c>
      <c r="P45" s="16">
        <f t="shared" si="3"/>
        <v>1.5271255678998206</v>
      </c>
      <c r="Q45" s="16">
        <f>SUM(C45:P45)</f>
        <v>89.42944769647065</v>
      </c>
      <c r="R45" s="17"/>
    </row>
    <row r="46" spans="1:18" s="16" customFormat="1" ht="11.25">
      <c r="A46" s="14" t="s">
        <v>54</v>
      </c>
      <c r="B46" s="14"/>
      <c r="C46" s="16">
        <f t="shared" si="3"/>
        <v>0.5526798231424566</v>
      </c>
      <c r="D46" s="16">
        <f t="shared" si="3"/>
        <v>24.042447355330793</v>
      </c>
      <c r="E46" s="16">
        <f t="shared" si="3"/>
        <v>2.890774085060555</v>
      </c>
      <c r="F46" s="16">
        <f t="shared" si="3"/>
        <v>34.01506075646072</v>
      </c>
      <c r="G46" s="16">
        <f t="shared" si="3"/>
        <v>0.23830801310694072</v>
      </c>
      <c r="H46" s="16">
        <f t="shared" si="3"/>
        <v>4.994007191370356</v>
      </c>
      <c r="I46" s="16">
        <f t="shared" si="3"/>
        <v>0.04155875444196832</v>
      </c>
      <c r="J46" s="16">
        <f t="shared" si="3"/>
        <v>2.2107487162266155</v>
      </c>
      <c r="K46" s="16">
        <f t="shared" si="3"/>
        <v>0.1301040832666133</v>
      </c>
      <c r="L46" s="16">
        <f t="shared" si="3"/>
        <v>0.5188693033996901</v>
      </c>
      <c r="M46" s="16">
        <f t="shared" si="3"/>
        <v>0.21304892378013351</v>
      </c>
      <c r="N46" s="16">
        <f t="shared" si="3"/>
        <v>31.905313263862087</v>
      </c>
      <c r="O46" s="16">
        <f t="shared" si="3"/>
        <v>0.08747949699289229</v>
      </c>
      <c r="P46" s="16">
        <f t="shared" si="3"/>
        <v>1.781646495883124</v>
      </c>
      <c r="Q46" s="16">
        <f>SUM(C46:P46)</f>
        <v>103.62204626232496</v>
      </c>
      <c r="R46" s="17"/>
    </row>
    <row r="47" spans="1:18" s="16" customFormat="1" ht="11.25">
      <c r="A47" s="14" t="s">
        <v>55</v>
      </c>
      <c r="B47" s="14"/>
      <c r="C47" s="16">
        <f t="shared" si="3"/>
        <v>0.44483985765124556</v>
      </c>
      <c r="D47" s="16">
        <f t="shared" si="3"/>
        <v>24.042447355330793</v>
      </c>
      <c r="E47" s="16">
        <f t="shared" si="3"/>
        <v>3.306440946964687</v>
      </c>
      <c r="F47" s="16">
        <f t="shared" si="3"/>
        <v>33.373267157282214</v>
      </c>
      <c r="G47" s="16">
        <f t="shared" si="3"/>
        <v>0.22685089709218395</v>
      </c>
      <c r="H47" s="16">
        <f t="shared" si="3"/>
        <v>5.493407910507392</v>
      </c>
      <c r="I47" s="16">
        <f t="shared" si="3"/>
        <v>0.03734264891887008</v>
      </c>
      <c r="J47" s="16">
        <f t="shared" si="3"/>
        <v>2.6584952916649174</v>
      </c>
      <c r="K47" s="16">
        <f t="shared" si="3"/>
        <v>0.16346410461702696</v>
      </c>
      <c r="L47" s="16">
        <f t="shared" si="3"/>
        <v>0.5261773217574323</v>
      </c>
      <c r="M47" s="16">
        <f t="shared" si="3"/>
        <v>0.19368083980012135</v>
      </c>
      <c r="N47" s="16">
        <f t="shared" si="3"/>
        <v>30.23285732664351</v>
      </c>
      <c r="O47" s="16">
        <f t="shared" si="3"/>
        <v>0.08328353274759367</v>
      </c>
      <c r="P47" s="16">
        <f t="shared" si="3"/>
        <v>1.705290217488133</v>
      </c>
      <c r="Q47" s="16">
        <f>SUM(C47:P47)</f>
        <v>102.48784540846611</v>
      </c>
      <c r="R47" s="17"/>
    </row>
    <row r="48" spans="1:18" s="16" customFormat="1" ht="11.25">
      <c r="A48" s="14"/>
      <c r="B48" s="14"/>
      <c r="R48" s="17"/>
    </row>
    <row r="49" spans="1:18" s="16" customFormat="1" ht="11.25">
      <c r="A49" s="14"/>
      <c r="B49" s="14"/>
      <c r="R49" s="17"/>
    </row>
    <row r="50" spans="1:18" s="16" customFormat="1" ht="11.25">
      <c r="A50" s="14"/>
      <c r="B50" s="14"/>
      <c r="R50" s="17"/>
    </row>
    <row r="51" spans="1:18" s="16" customFormat="1" ht="11.25">
      <c r="A51" s="14"/>
      <c r="B51" s="14"/>
      <c r="R51" s="17"/>
    </row>
    <row r="52" spans="1:18" s="16" customFormat="1" ht="11.25">
      <c r="A52" s="14"/>
      <c r="B52" s="14"/>
      <c r="R52" s="17"/>
    </row>
    <row r="53" spans="1:18" s="16" customFormat="1" ht="11.25">
      <c r="A53" s="14"/>
      <c r="B53" s="14"/>
      <c r="R53" s="17"/>
    </row>
    <row r="54" spans="1:18" s="16" customFormat="1" ht="11.25">
      <c r="A54" s="14"/>
      <c r="B54" s="14"/>
      <c r="R54" s="17"/>
    </row>
    <row r="55" spans="1:18" s="16" customFormat="1" ht="11.25">
      <c r="A55" s="14"/>
      <c r="B55" s="14"/>
      <c r="R55" s="17"/>
    </row>
    <row r="56" spans="1:18" s="16" customFormat="1" ht="11.25">
      <c r="A56" s="14"/>
      <c r="B56" s="14"/>
      <c r="R56" s="17"/>
    </row>
    <row r="57" spans="1:18" s="16" customFormat="1" ht="11.25">
      <c r="A57" s="14"/>
      <c r="B57" s="14"/>
      <c r="R57" s="17"/>
    </row>
    <row r="58" spans="1:18" s="16" customFormat="1" ht="11.25">
      <c r="A58" s="14"/>
      <c r="B58" s="14"/>
      <c r="R58" s="17"/>
    </row>
    <row r="59" spans="1:18" s="16" customFormat="1" ht="11.25">
      <c r="A59" s="14"/>
      <c r="B59" s="14"/>
      <c r="R59" s="17"/>
    </row>
    <row r="60" spans="1:18" s="16" customFormat="1" ht="11.25">
      <c r="A60" s="14"/>
      <c r="B60" s="14"/>
      <c r="R60" s="17"/>
    </row>
    <row r="61" spans="1:18" s="16" customFormat="1" ht="11.25">
      <c r="A61" s="14"/>
      <c r="B61" s="14"/>
      <c r="R61" s="17"/>
    </row>
    <row r="62" spans="1:18" s="16" customFormat="1" ht="11.25">
      <c r="A62" s="14"/>
      <c r="B62" s="14"/>
      <c r="R62" s="17"/>
    </row>
    <row r="63" spans="1:18" s="16" customFormat="1" ht="11.25">
      <c r="A63" s="14"/>
      <c r="B63" s="14"/>
      <c r="R63" s="17"/>
    </row>
    <row r="64" spans="1:18" s="16" customFormat="1" ht="11.25">
      <c r="A64" s="14"/>
      <c r="B64" s="14"/>
      <c r="R64" s="17"/>
    </row>
    <row r="65" spans="1:18" s="16" customFormat="1" ht="11.25">
      <c r="A65" s="14"/>
      <c r="B65" s="14"/>
      <c r="R65" s="17"/>
    </row>
    <row r="66" spans="1:18" s="16" customFormat="1" ht="11.25">
      <c r="A66" s="14"/>
      <c r="B66" s="14"/>
      <c r="R66" s="17"/>
    </row>
    <row r="67" spans="1:18" s="16" customFormat="1" ht="11.25">
      <c r="A67" s="14"/>
      <c r="B67" s="14"/>
      <c r="R67" s="17"/>
    </row>
    <row r="68" spans="1:18" s="16" customFormat="1" ht="11.25">
      <c r="A68" s="14"/>
      <c r="B68" s="14"/>
      <c r="R68" s="17"/>
    </row>
    <row r="69" spans="1:18" s="16" customFormat="1" ht="11.25">
      <c r="A69" s="14"/>
      <c r="B69" s="14"/>
      <c r="R69" s="17"/>
    </row>
    <row r="70" spans="1:18" s="16" customFormat="1" ht="11.25">
      <c r="A70" s="14"/>
      <c r="B70" s="14"/>
      <c r="R70" s="17"/>
    </row>
    <row r="71" spans="1:18" s="16" customFormat="1" ht="11.25">
      <c r="A71" s="14"/>
      <c r="B71" s="14"/>
      <c r="R71" s="17"/>
    </row>
    <row r="72" spans="1:18" s="16" customFormat="1" ht="11.25">
      <c r="A72" s="14"/>
      <c r="B72" s="14"/>
      <c r="R72" s="17"/>
    </row>
    <row r="73" spans="1:18" s="16" customFormat="1" ht="11.25">
      <c r="A73" s="14"/>
      <c r="B73" s="14"/>
      <c r="R73" s="17"/>
    </row>
    <row r="74" spans="1:18" s="16" customFormat="1" ht="11.25">
      <c r="A74" s="14"/>
      <c r="B74" s="14"/>
      <c r="R74" s="17"/>
    </row>
    <row r="75" spans="1:18" s="16" customFormat="1" ht="11.25">
      <c r="A75" s="14"/>
      <c r="B75" s="14"/>
      <c r="R75" s="17"/>
    </row>
    <row r="76" spans="1:18" s="16" customFormat="1" ht="11.25">
      <c r="A76" s="14"/>
      <c r="B76" s="14"/>
      <c r="R76" s="17"/>
    </row>
    <row r="77" spans="1:18" s="16" customFormat="1" ht="11.25">
      <c r="A77" s="14"/>
      <c r="B77" s="14"/>
      <c r="R77" s="17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Q4"/>
  <sheetViews>
    <sheetView workbookViewId="0" topLeftCell="A1">
      <selection activeCell="K9" sqref="K9"/>
    </sheetView>
  </sheetViews>
  <sheetFormatPr defaultColWidth="9.00390625" defaultRowHeight="15.75"/>
  <cols>
    <col min="1" max="1" width="14.125" style="5" customWidth="1"/>
    <col min="2" max="2" width="1.875" style="5" customWidth="1"/>
    <col min="3" max="3" width="3.125" style="5" customWidth="1"/>
    <col min="4" max="4" width="3.875" style="5" customWidth="1"/>
    <col min="5" max="5" width="3.125" style="5" customWidth="1"/>
    <col min="6" max="6" width="3.875" style="5" customWidth="1"/>
    <col min="7" max="8" width="2.50390625" style="5" customWidth="1"/>
    <col min="9" max="10" width="3.125" style="5" customWidth="1"/>
    <col min="11" max="12" width="1.625" style="5" customWidth="1"/>
    <col min="13" max="13" width="3.125" style="5" customWidth="1"/>
    <col min="14" max="14" width="3.875" style="5" customWidth="1"/>
    <col min="15" max="16" width="2.50390625" style="5" customWidth="1"/>
    <col min="17" max="17" width="3.875" style="5" customWidth="1"/>
    <col min="18" max="16384" width="9.00390625" style="5" customWidth="1"/>
  </cols>
  <sheetData>
    <row r="3" spans="1:2" s="2" customFormat="1" ht="12.75">
      <c r="A3" s="1" t="s">
        <v>56</v>
      </c>
      <c r="B3" s="1"/>
    </row>
    <row r="4" spans="1:17" s="4" customFormat="1" ht="12.75">
      <c r="A4" s="3" t="s">
        <v>57</v>
      </c>
      <c r="B4" s="3" t="s">
        <v>58</v>
      </c>
      <c r="C4" s="4">
        <v>0.1</v>
      </c>
      <c r="D4" s="4">
        <v>19.6</v>
      </c>
      <c r="E4" s="4">
        <v>7.2</v>
      </c>
      <c r="F4" s="4">
        <v>49.6</v>
      </c>
      <c r="G4" s="4" t="s">
        <v>59</v>
      </c>
      <c r="H4" s="4" t="s">
        <v>59</v>
      </c>
      <c r="I4" s="4">
        <v>0.1</v>
      </c>
      <c r="J4" s="4">
        <v>3.7</v>
      </c>
      <c r="K4" s="4">
        <v>0</v>
      </c>
      <c r="L4" s="4">
        <v>0</v>
      </c>
      <c r="M4" s="4">
        <v>0.1</v>
      </c>
      <c r="N4" s="4">
        <v>19.5</v>
      </c>
      <c r="O4" s="4" t="s">
        <v>59</v>
      </c>
      <c r="P4" s="4" t="s">
        <v>59</v>
      </c>
      <c r="Q4" s="4">
        <v>99.9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S16"/>
  <sheetViews>
    <sheetView tabSelected="1" zoomScale="75" zoomScaleNormal="75" workbookViewId="0" topLeftCell="A1">
      <pane xSplit="5490" topLeftCell="F1" activePane="topLeft" state="split"/>
      <selection pane="topLeft" activeCell="K20" sqref="K20"/>
      <selection pane="topRight" activeCell="I22" sqref="I22"/>
    </sheetView>
  </sheetViews>
  <sheetFormatPr defaultColWidth="9.00390625" defaultRowHeight="15.75"/>
  <cols>
    <col min="1" max="1" width="20.50390625" style="38" bestFit="1" customWidth="1"/>
    <col min="2" max="2" width="9.125" style="39" bestFit="1" customWidth="1"/>
    <col min="3" max="3" width="8.875" style="39" bestFit="1" customWidth="1"/>
    <col min="4" max="4" width="9.00390625" style="39" bestFit="1" customWidth="1"/>
    <col min="5" max="5" width="9.125" style="37" bestFit="1" customWidth="1"/>
    <col min="6" max="6" width="8.75390625" style="37" bestFit="1" customWidth="1"/>
    <col min="7" max="7" width="7.875" style="37" bestFit="1" customWidth="1"/>
    <col min="8" max="8" width="9.375" style="37" bestFit="1" customWidth="1"/>
    <col min="9" max="9" width="6.75390625" style="37" bestFit="1" customWidth="1"/>
    <col min="10" max="10" width="9.25390625" style="37" bestFit="1" customWidth="1"/>
    <col min="11" max="11" width="7.875" style="39" bestFit="1" customWidth="1"/>
    <col min="12" max="12" width="9.25390625" style="39" bestFit="1" customWidth="1"/>
    <col min="13" max="13" width="9.00390625" style="39" customWidth="1"/>
    <col min="14" max="14" width="7.75390625" style="38" bestFit="1" customWidth="1"/>
    <col min="15" max="15" width="6.25390625" style="38" bestFit="1" customWidth="1"/>
    <col min="16" max="16" width="34.875" style="41" bestFit="1" customWidth="1"/>
    <col min="17" max="17" width="3.625" style="41" bestFit="1" customWidth="1"/>
    <col min="18" max="18" width="6.875" style="41" bestFit="1" customWidth="1"/>
    <col min="19" max="19" width="3.375" style="41" bestFit="1" customWidth="1"/>
    <col min="20" max="20" width="3.75390625" style="41" customWidth="1"/>
    <col min="21" max="21" width="7.00390625" style="41" bestFit="1" customWidth="1"/>
    <col min="22" max="22" width="3.50390625" style="41" bestFit="1" customWidth="1"/>
    <col min="23" max="23" width="3.75390625" style="41" bestFit="1" customWidth="1"/>
    <col min="24" max="24" width="5.50390625" style="41" bestFit="1" customWidth="1"/>
    <col min="25" max="25" width="6.875" style="41" bestFit="1" customWidth="1"/>
    <col min="26" max="26" width="8.625" style="44" bestFit="1" customWidth="1"/>
    <col min="27" max="27" width="8.625" style="39" bestFit="1" customWidth="1"/>
    <col min="28" max="28" width="8.00390625" style="39" bestFit="1" customWidth="1"/>
    <col min="29" max="29" width="42.625" style="44" bestFit="1" customWidth="1"/>
    <col min="30" max="30" width="5.00390625" style="39" bestFit="1" customWidth="1"/>
    <col min="31" max="31" width="7.75390625" style="39" bestFit="1" customWidth="1"/>
    <col min="32" max="32" width="5.00390625" style="39" bestFit="1" customWidth="1"/>
    <col min="33" max="33" width="3.375" style="39" bestFit="1" customWidth="1"/>
    <col min="34" max="36" width="5.00390625" style="39" bestFit="1" customWidth="1"/>
    <col min="37" max="37" width="7.75390625" style="39" bestFit="1" customWidth="1"/>
    <col min="38" max="39" width="5.00390625" style="39" bestFit="1" customWidth="1"/>
    <col min="40" max="40" width="9.00390625" style="39" customWidth="1"/>
    <col min="41" max="41" width="5.50390625" style="39" bestFit="1" customWidth="1"/>
    <col min="42" max="42" width="6.625" style="39" bestFit="1" customWidth="1"/>
    <col min="43" max="43" width="6.75390625" style="39" bestFit="1" customWidth="1"/>
    <col min="44" max="45" width="5.50390625" style="39" bestFit="1" customWidth="1"/>
    <col min="46" max="16384" width="9.00390625" style="39" customWidth="1"/>
  </cols>
  <sheetData>
    <row r="2" spans="1:12" ht="15.75">
      <c r="A2" s="38" t="s">
        <v>71</v>
      </c>
      <c r="B2" s="39">
        <v>58.69</v>
      </c>
      <c r="C2" s="39">
        <v>65.39</v>
      </c>
      <c r="D2" s="39">
        <v>78.96</v>
      </c>
      <c r="E2" s="37">
        <v>72.61</v>
      </c>
      <c r="F2" s="37">
        <v>79.904</v>
      </c>
      <c r="G2" s="37">
        <v>106.42</v>
      </c>
      <c r="H2" s="37">
        <v>112.41</v>
      </c>
      <c r="I2" s="37">
        <v>127.6</v>
      </c>
      <c r="J2" s="37">
        <v>190.2</v>
      </c>
      <c r="K2" s="39">
        <v>192.22</v>
      </c>
      <c r="L2" s="39">
        <v>196.97</v>
      </c>
    </row>
    <row r="3" spans="2:29" s="38" customFormat="1" ht="15.75">
      <c r="B3" s="39"/>
      <c r="E3" s="36"/>
      <c r="F3" s="36"/>
      <c r="G3" s="36"/>
      <c r="H3" s="36"/>
      <c r="I3" s="36"/>
      <c r="J3" s="36"/>
      <c r="P3" s="43" t="s">
        <v>83</v>
      </c>
      <c r="Q3" s="43"/>
      <c r="R3" s="42"/>
      <c r="S3" s="42"/>
      <c r="T3" s="42"/>
      <c r="U3" s="42"/>
      <c r="V3" s="42"/>
      <c r="W3" s="42"/>
      <c r="X3" s="42"/>
      <c r="Y3" s="42"/>
      <c r="Z3" s="45"/>
      <c r="AC3" s="47" t="s">
        <v>84</v>
      </c>
    </row>
    <row r="4" spans="2:45" s="38" customFormat="1" ht="15.75">
      <c r="B4" s="38" t="s">
        <v>77</v>
      </c>
      <c r="C4" s="38" t="s">
        <v>60</v>
      </c>
      <c r="D4" s="38" t="s">
        <v>81</v>
      </c>
      <c r="E4" s="38" t="s">
        <v>68</v>
      </c>
      <c r="F4" s="38" t="s">
        <v>99</v>
      </c>
      <c r="G4" s="38" t="s">
        <v>85</v>
      </c>
      <c r="H4" s="38" t="s">
        <v>98</v>
      </c>
      <c r="I4" s="38" t="s">
        <v>86</v>
      </c>
      <c r="J4" s="38" t="s">
        <v>82</v>
      </c>
      <c r="K4" s="38" t="s">
        <v>62</v>
      </c>
      <c r="L4" s="38" t="s">
        <v>61</v>
      </c>
      <c r="O4" s="38" t="s">
        <v>78</v>
      </c>
      <c r="P4" s="43" t="s">
        <v>74</v>
      </c>
      <c r="Q4" s="43" t="s">
        <v>87</v>
      </c>
      <c r="R4" s="42" t="s">
        <v>69</v>
      </c>
      <c r="S4" s="42" t="s">
        <v>96</v>
      </c>
      <c r="T4" s="42" t="s">
        <v>85</v>
      </c>
      <c r="U4" s="42" t="s">
        <v>100</v>
      </c>
      <c r="V4" s="42" t="s">
        <v>86</v>
      </c>
      <c r="W4" s="42" t="s">
        <v>80</v>
      </c>
      <c r="X4" s="42" t="s">
        <v>75</v>
      </c>
      <c r="Y4" s="42" t="s">
        <v>70</v>
      </c>
      <c r="Z4" s="45" t="s">
        <v>72</v>
      </c>
      <c r="AA4" s="38" t="s">
        <v>73</v>
      </c>
      <c r="AB4" s="38" t="s">
        <v>79</v>
      </c>
      <c r="AC4" s="38" t="s">
        <v>37</v>
      </c>
      <c r="AD4" s="38" t="s">
        <v>88</v>
      </c>
      <c r="AE4" s="38" t="s">
        <v>87</v>
      </c>
      <c r="AF4" s="38" t="s">
        <v>89</v>
      </c>
      <c r="AG4" s="38" t="s">
        <v>96</v>
      </c>
      <c r="AH4" s="38" t="s">
        <v>85</v>
      </c>
      <c r="AI4" s="38" t="s">
        <v>97</v>
      </c>
      <c r="AJ4" s="38" t="s">
        <v>86</v>
      </c>
      <c r="AK4" s="38" t="s">
        <v>80</v>
      </c>
      <c r="AL4" s="38" t="s">
        <v>90</v>
      </c>
      <c r="AM4" s="38" t="s">
        <v>91</v>
      </c>
      <c r="AO4" s="38" t="s">
        <v>93</v>
      </c>
      <c r="AP4" s="38" t="s">
        <v>92</v>
      </c>
      <c r="AQ4" s="38" t="s">
        <v>101</v>
      </c>
      <c r="AR4" s="38" t="s">
        <v>102</v>
      </c>
      <c r="AS4" s="38" t="s">
        <v>103</v>
      </c>
    </row>
    <row r="5" spans="1:44" ht="15.75">
      <c r="A5" s="38" t="s">
        <v>63</v>
      </c>
      <c r="B5" s="39">
        <v>13.6</v>
      </c>
      <c r="C5" s="39">
        <v>70</v>
      </c>
      <c r="D5" s="39">
        <v>5.2</v>
      </c>
      <c r="E5" s="40">
        <v>13.3</v>
      </c>
      <c r="F5" s="46">
        <v>1.2</v>
      </c>
      <c r="G5" s="46"/>
      <c r="H5" s="40">
        <v>199</v>
      </c>
      <c r="I5" s="46"/>
      <c r="J5" s="46">
        <v>679</v>
      </c>
      <c r="K5" s="39">
        <v>642</v>
      </c>
      <c r="L5" s="39">
        <v>139</v>
      </c>
      <c r="N5" s="38" t="s">
        <v>63</v>
      </c>
      <c r="O5" s="41">
        <f aca="true" t="shared" si="0" ref="O5:P10">B5/B$2</f>
        <v>0.23172601806099846</v>
      </c>
      <c r="P5" s="41">
        <f t="shared" si="0"/>
        <v>1.0705000764642911</v>
      </c>
      <c r="R5" s="41">
        <f aca="true" t="shared" si="1" ref="R5:R10">E5/E$2</f>
        <v>0.18317036220906213</v>
      </c>
      <c r="U5" s="41">
        <f aca="true" t="shared" si="2" ref="U5:U10">H5/H$2</f>
        <v>1.7703051329952852</v>
      </c>
      <c r="X5" s="41">
        <f aca="true" t="shared" si="3" ref="X5:Y9">K5/K$2</f>
        <v>3.3399230048902298</v>
      </c>
      <c r="Y5" s="41">
        <f t="shared" si="3"/>
        <v>0.7056912220135046</v>
      </c>
      <c r="Z5" s="44">
        <f aca="true" t="shared" si="4" ref="Z5:Z10">R5/X5*10</f>
        <v>0.5484269006826468</v>
      </c>
      <c r="AA5" s="39">
        <f aca="true" t="shared" si="5" ref="AA5:AA10">Y5/X5*10</f>
        <v>2.112896677499001</v>
      </c>
      <c r="AB5" s="39">
        <f aca="true" t="shared" si="6" ref="AB5:AB10">O5/X5*100</f>
        <v>6.938064671602044</v>
      </c>
      <c r="AC5" s="44">
        <f aca="true" t="shared" si="7" ref="AC5:AF10">O5/O$9</f>
        <v>1.2710280373831775</v>
      </c>
      <c r="AD5" s="44">
        <f t="shared" si="7"/>
        <v>0.22435897435897437</v>
      </c>
      <c r="AE5" s="44" t="e">
        <f t="shared" si="7"/>
        <v>#DIV/0!</v>
      </c>
      <c r="AF5" s="44">
        <f t="shared" si="7"/>
        <v>0.40303030303030307</v>
      </c>
      <c r="AG5" s="44"/>
      <c r="AH5" s="44"/>
      <c r="AI5" s="44">
        <f aca="true" t="shared" si="8" ref="AI5:AI10">U5/U$9</f>
        <v>0.30615384615384617</v>
      </c>
      <c r="AJ5" s="44"/>
      <c r="AK5" s="44" t="e">
        <f aca="true" t="shared" si="9" ref="AK5:AM10">W5/W$9</f>
        <v>#DIV/0!</v>
      </c>
      <c r="AL5" s="44">
        <f t="shared" si="9"/>
        <v>1.3956521739130434</v>
      </c>
      <c r="AM5" s="44">
        <f t="shared" si="9"/>
        <v>0.9652777777777778</v>
      </c>
      <c r="AO5" s="39">
        <f aca="true" t="shared" si="10" ref="AO5:AO10">AL5/AM5</f>
        <v>1.4458554895214262</v>
      </c>
      <c r="AP5" s="39">
        <f aca="true" t="shared" si="11" ref="AP5:AP10">AD5/AM5</f>
        <v>0.2324294410625346</v>
      </c>
      <c r="AQ5" s="39">
        <f aca="true" t="shared" si="12" ref="AQ5:AQ10">AD5/AI5</f>
        <v>0.7328308207705193</v>
      </c>
      <c r="AR5" s="39">
        <f>AM5/AL5</f>
        <v>0.691632052613361</v>
      </c>
    </row>
    <row r="6" spans="1:44" ht="15.75">
      <c r="A6" s="38" t="s">
        <v>64</v>
      </c>
      <c r="B6" s="39">
        <v>12</v>
      </c>
      <c r="C6" s="39">
        <v>185</v>
      </c>
      <c r="D6" s="39">
        <v>12.7</v>
      </c>
      <c r="E6" s="37">
        <v>23</v>
      </c>
      <c r="H6" s="37">
        <v>368</v>
      </c>
      <c r="J6" s="37">
        <v>640</v>
      </c>
      <c r="K6" s="39">
        <v>595</v>
      </c>
      <c r="L6" s="39">
        <v>165</v>
      </c>
      <c r="N6" s="38" t="s">
        <v>64</v>
      </c>
      <c r="O6" s="41">
        <f t="shared" si="0"/>
        <v>0.20446413358323395</v>
      </c>
      <c r="P6" s="41">
        <f t="shared" si="0"/>
        <v>2.8291787735127696</v>
      </c>
      <c r="R6" s="41">
        <f t="shared" si="1"/>
        <v>0.3167607767525134</v>
      </c>
      <c r="U6" s="41">
        <f t="shared" si="2"/>
        <v>3.273730095187261</v>
      </c>
      <c r="X6" s="41">
        <f t="shared" si="3"/>
        <v>3.095411507647487</v>
      </c>
      <c r="Y6" s="41">
        <f t="shared" si="3"/>
        <v>0.8376910189368939</v>
      </c>
      <c r="Z6" s="44">
        <f t="shared" si="4"/>
        <v>1.0233236387792963</v>
      </c>
      <c r="AA6" s="39">
        <f t="shared" si="5"/>
        <v>2.7062347505890716</v>
      </c>
      <c r="AB6" s="39">
        <f t="shared" si="6"/>
        <v>6.605394244936005</v>
      </c>
      <c r="AC6" s="44">
        <f t="shared" si="7"/>
        <v>1.1214953271028039</v>
      </c>
      <c r="AD6" s="44">
        <f t="shared" si="7"/>
        <v>0.592948717948718</v>
      </c>
      <c r="AE6" s="44" t="e">
        <f t="shared" si="7"/>
        <v>#DIV/0!</v>
      </c>
      <c r="AF6" s="44">
        <f t="shared" si="7"/>
        <v>0.6969696969696969</v>
      </c>
      <c r="AG6" s="44"/>
      <c r="AH6" s="44"/>
      <c r="AI6" s="44">
        <f t="shared" si="8"/>
        <v>0.5661538461538461</v>
      </c>
      <c r="AJ6" s="44"/>
      <c r="AK6" s="44" t="e">
        <f t="shared" si="9"/>
        <v>#DIV/0!</v>
      </c>
      <c r="AL6" s="44">
        <f t="shared" si="9"/>
        <v>1.293478260869565</v>
      </c>
      <c r="AM6" s="44">
        <f t="shared" si="9"/>
        <v>1.1458333333333333</v>
      </c>
      <c r="AO6" s="39">
        <f t="shared" si="10"/>
        <v>1.1288537549407114</v>
      </c>
      <c r="AP6" s="39">
        <f t="shared" si="11"/>
        <v>0.5174825174825175</v>
      </c>
      <c r="AQ6" s="39">
        <f t="shared" si="12"/>
        <v>1.0473278985507246</v>
      </c>
      <c r="AR6" s="39">
        <f aca="true" t="shared" si="13" ref="AR6:AR12">AM6/AL6</f>
        <v>0.8858543417366948</v>
      </c>
    </row>
    <row r="7" spans="1:44" ht="15.75">
      <c r="A7" s="38" t="s">
        <v>65</v>
      </c>
      <c r="B7" s="39">
        <v>14</v>
      </c>
      <c r="C7" s="39">
        <v>100</v>
      </c>
      <c r="D7" s="39">
        <v>7.6</v>
      </c>
      <c r="E7" s="37">
        <v>21</v>
      </c>
      <c r="H7" s="37">
        <v>8</v>
      </c>
      <c r="J7" s="37">
        <v>790</v>
      </c>
      <c r="K7" s="39">
        <v>735</v>
      </c>
      <c r="L7" s="39">
        <v>184</v>
      </c>
      <c r="N7" s="38" t="s">
        <v>65</v>
      </c>
      <c r="O7" s="41">
        <f t="shared" si="0"/>
        <v>0.2385414891804396</v>
      </c>
      <c r="P7" s="41">
        <f t="shared" si="0"/>
        <v>1.5292858235204159</v>
      </c>
      <c r="R7" s="41">
        <f t="shared" si="1"/>
        <v>0.28921636138272966</v>
      </c>
      <c r="U7" s="41">
        <f t="shared" si="2"/>
        <v>0.07116804554754916</v>
      </c>
      <c r="X7" s="41">
        <f t="shared" si="3"/>
        <v>3.823743627093955</v>
      </c>
      <c r="Y7" s="41">
        <f t="shared" si="3"/>
        <v>0.9341524089962938</v>
      </c>
      <c r="Z7" s="44">
        <f t="shared" si="4"/>
        <v>0.7563696460542625</v>
      </c>
      <c r="AA7" s="39">
        <f t="shared" si="5"/>
        <v>2.4430309667655457</v>
      </c>
      <c r="AB7" s="39">
        <f t="shared" si="6"/>
        <v>6.238427897995115</v>
      </c>
      <c r="AC7" s="44">
        <f t="shared" si="7"/>
        <v>1.308411214953271</v>
      </c>
      <c r="AD7" s="44">
        <f t="shared" si="7"/>
        <v>0.32051282051282054</v>
      </c>
      <c r="AE7" s="44" t="e">
        <f t="shared" si="7"/>
        <v>#DIV/0!</v>
      </c>
      <c r="AF7" s="44">
        <f t="shared" si="7"/>
        <v>0.6363636363636364</v>
      </c>
      <c r="AG7" s="44"/>
      <c r="AH7" s="44"/>
      <c r="AI7" s="44">
        <f t="shared" si="8"/>
        <v>0.012307692307692308</v>
      </c>
      <c r="AJ7" s="44"/>
      <c r="AK7" s="44" t="e">
        <f t="shared" si="9"/>
        <v>#DIV/0!</v>
      </c>
      <c r="AL7" s="44">
        <f t="shared" si="9"/>
        <v>1.5978260869565217</v>
      </c>
      <c r="AM7" s="44">
        <f t="shared" si="9"/>
        <v>1.2777777777777777</v>
      </c>
      <c r="AO7" s="39">
        <f t="shared" si="10"/>
        <v>1.2504725897920606</v>
      </c>
      <c r="AP7" s="39">
        <f t="shared" si="11"/>
        <v>0.25083612040133785</v>
      </c>
      <c r="AQ7" s="39">
        <f t="shared" si="12"/>
        <v>26.041666666666668</v>
      </c>
      <c r="AR7" s="39">
        <f t="shared" si="13"/>
        <v>0.799697656840514</v>
      </c>
    </row>
    <row r="8" spans="1:44" ht="15.75">
      <c r="A8" s="38" t="s">
        <v>67</v>
      </c>
      <c r="B8" s="39">
        <v>13.4</v>
      </c>
      <c r="C8" s="39">
        <v>116</v>
      </c>
      <c r="D8" s="39">
        <v>8.3</v>
      </c>
      <c r="E8" s="37">
        <v>17</v>
      </c>
      <c r="H8" s="37">
        <v>373</v>
      </c>
      <c r="J8" s="37">
        <v>825</v>
      </c>
      <c r="K8" s="39">
        <v>760</v>
      </c>
      <c r="L8" s="39">
        <v>144</v>
      </c>
      <c r="N8" s="38" t="s">
        <v>67</v>
      </c>
      <c r="O8" s="41">
        <f t="shared" si="0"/>
        <v>0.22831828250127792</v>
      </c>
      <c r="P8" s="41">
        <f t="shared" si="0"/>
        <v>1.7739715552836826</v>
      </c>
      <c r="R8" s="41">
        <f t="shared" si="1"/>
        <v>0.2341275306431621</v>
      </c>
      <c r="U8" s="41">
        <f t="shared" si="2"/>
        <v>3.318210123654479</v>
      </c>
      <c r="X8" s="41">
        <f t="shared" si="3"/>
        <v>3.953802934137967</v>
      </c>
      <c r="Y8" s="41">
        <f t="shared" si="3"/>
        <v>0.7310757983449256</v>
      </c>
      <c r="Z8" s="44">
        <f t="shared" si="4"/>
        <v>0.5921578150030081</v>
      </c>
      <c r="AA8" s="39">
        <f t="shared" si="5"/>
        <v>1.8490446047087052</v>
      </c>
      <c r="AB8" s="39">
        <f t="shared" si="6"/>
        <v>5.774650034525742</v>
      </c>
      <c r="AC8" s="44">
        <f t="shared" si="7"/>
        <v>1.252336448598131</v>
      </c>
      <c r="AD8" s="44">
        <f t="shared" si="7"/>
        <v>0.3717948717948718</v>
      </c>
      <c r="AE8" s="44" t="e">
        <f t="shared" si="7"/>
        <v>#DIV/0!</v>
      </c>
      <c r="AF8" s="44">
        <f t="shared" si="7"/>
        <v>0.5151515151515151</v>
      </c>
      <c r="AG8" s="44"/>
      <c r="AH8" s="44"/>
      <c r="AI8" s="44">
        <f t="shared" si="8"/>
        <v>0.5738461538461538</v>
      </c>
      <c r="AJ8" s="44"/>
      <c r="AK8" s="44" t="e">
        <f t="shared" si="9"/>
        <v>#DIV/0!</v>
      </c>
      <c r="AL8" s="44">
        <f t="shared" si="9"/>
        <v>1.6521739130434783</v>
      </c>
      <c r="AM8" s="44">
        <f t="shared" si="9"/>
        <v>1</v>
      </c>
      <c r="AO8" s="39">
        <f t="shared" si="10"/>
        <v>1.6521739130434783</v>
      </c>
      <c r="AP8" s="39">
        <f t="shared" si="11"/>
        <v>0.3717948717948718</v>
      </c>
      <c r="AQ8" s="39">
        <f t="shared" si="12"/>
        <v>0.6478999106344951</v>
      </c>
      <c r="AR8" s="39">
        <f t="shared" si="13"/>
        <v>0.6052631578947368</v>
      </c>
    </row>
    <row r="9" spans="1:44" ht="15.75">
      <c r="A9" s="38" t="s">
        <v>66</v>
      </c>
      <c r="B9" s="39">
        <v>10.7</v>
      </c>
      <c r="C9" s="39">
        <v>312</v>
      </c>
      <c r="D9" s="39">
        <v>19.6</v>
      </c>
      <c r="E9" s="37">
        <v>33</v>
      </c>
      <c r="H9" s="37">
        <v>650</v>
      </c>
      <c r="J9" s="37">
        <v>490</v>
      </c>
      <c r="K9" s="39">
        <v>460</v>
      </c>
      <c r="L9" s="39">
        <v>144</v>
      </c>
      <c r="N9" s="38" t="s">
        <v>66</v>
      </c>
      <c r="O9" s="41">
        <f t="shared" si="0"/>
        <v>0.18231385244505027</v>
      </c>
      <c r="P9" s="41">
        <f t="shared" si="0"/>
        <v>4.7713717693836974</v>
      </c>
      <c r="R9" s="41">
        <f t="shared" si="1"/>
        <v>0.4544828536014323</v>
      </c>
      <c r="U9" s="41">
        <f t="shared" si="2"/>
        <v>5.782403700738369</v>
      </c>
      <c r="X9" s="41">
        <f t="shared" si="3"/>
        <v>2.3930912496098222</v>
      </c>
      <c r="Y9" s="41">
        <f t="shared" si="3"/>
        <v>0.7310757983449256</v>
      </c>
      <c r="Z9" s="44">
        <f t="shared" si="4"/>
        <v>1.899145524331898</v>
      </c>
      <c r="AA9" s="39">
        <f t="shared" si="5"/>
        <v>3.054943259953513</v>
      </c>
      <c r="AB9" s="39">
        <f t="shared" si="6"/>
        <v>7.618341025432078</v>
      </c>
      <c r="AC9" s="44">
        <f t="shared" si="7"/>
        <v>1</v>
      </c>
      <c r="AD9" s="44">
        <f t="shared" si="7"/>
        <v>1</v>
      </c>
      <c r="AE9" s="44" t="e">
        <f t="shared" si="7"/>
        <v>#DIV/0!</v>
      </c>
      <c r="AF9" s="44">
        <f t="shared" si="7"/>
        <v>1</v>
      </c>
      <c r="AG9" s="44"/>
      <c r="AH9" s="44"/>
      <c r="AI9" s="44">
        <f t="shared" si="8"/>
        <v>1</v>
      </c>
      <c r="AJ9" s="44"/>
      <c r="AK9" s="44" t="e">
        <f t="shared" si="9"/>
        <v>#DIV/0!</v>
      </c>
      <c r="AL9" s="44">
        <f t="shared" si="9"/>
        <v>1</v>
      </c>
      <c r="AM9" s="44">
        <f t="shared" si="9"/>
        <v>1</v>
      </c>
      <c r="AO9" s="39">
        <f t="shared" si="10"/>
        <v>1</v>
      </c>
      <c r="AP9" s="39">
        <f t="shared" si="11"/>
        <v>1</v>
      </c>
      <c r="AQ9" s="39">
        <f t="shared" si="12"/>
        <v>1</v>
      </c>
      <c r="AR9" s="39">
        <f t="shared" si="13"/>
        <v>1</v>
      </c>
    </row>
    <row r="10" spans="1:44" ht="15.75">
      <c r="A10" s="38" t="s">
        <v>76</v>
      </c>
      <c r="B10" s="39">
        <v>12.6</v>
      </c>
      <c r="C10" s="39">
        <v>162</v>
      </c>
      <c r="D10" s="39">
        <v>11.4</v>
      </c>
      <c r="E10" s="37">
        <v>21.2</v>
      </c>
      <c r="F10" s="37">
        <v>2.7</v>
      </c>
      <c r="H10" s="40">
        <v>330</v>
      </c>
      <c r="J10" s="37">
        <v>664</v>
      </c>
      <c r="K10" s="39">
        <v>625</v>
      </c>
      <c r="L10" s="39">
        <v>153</v>
      </c>
      <c r="N10" s="38" t="s">
        <v>76</v>
      </c>
      <c r="O10" s="41">
        <f t="shared" si="0"/>
        <v>0.21468734026239564</v>
      </c>
      <c r="P10" s="41">
        <f t="shared" si="0"/>
        <v>2.4774430341030738</v>
      </c>
      <c r="R10" s="41">
        <f t="shared" si="1"/>
        <v>0.291970802919708</v>
      </c>
      <c r="U10" s="41">
        <f t="shared" si="2"/>
        <v>2.9356818788364025</v>
      </c>
      <c r="X10" s="41">
        <f>K10/K$2</f>
        <v>3.2514826761003017</v>
      </c>
      <c r="Y10" s="41">
        <f>L10/L$2</f>
        <v>0.7767680357414835</v>
      </c>
      <c r="Z10" s="44">
        <f t="shared" si="4"/>
        <v>0.8979620437956204</v>
      </c>
      <c r="AA10" s="39">
        <f t="shared" si="5"/>
        <v>2.388965629283647</v>
      </c>
      <c r="AB10" s="39">
        <f t="shared" si="6"/>
        <v>6.60275208723803</v>
      </c>
      <c r="AC10" s="44">
        <f t="shared" si="7"/>
        <v>1.1775700934579438</v>
      </c>
      <c r="AD10" s="44">
        <f t="shared" si="7"/>
        <v>0.5192307692307693</v>
      </c>
      <c r="AE10" s="44" t="e">
        <f t="shared" si="7"/>
        <v>#DIV/0!</v>
      </c>
      <c r="AF10" s="44">
        <f t="shared" si="7"/>
        <v>0.6424242424242423</v>
      </c>
      <c r="AG10" s="44"/>
      <c r="AH10" s="44"/>
      <c r="AI10" s="44">
        <f t="shared" si="8"/>
        <v>0.5076923076923077</v>
      </c>
      <c r="AJ10" s="44"/>
      <c r="AK10" s="44" t="e">
        <f t="shared" si="9"/>
        <v>#DIV/0!</v>
      </c>
      <c r="AL10" s="44">
        <f t="shared" si="9"/>
        <v>1.3586956521739129</v>
      </c>
      <c r="AM10" s="44">
        <f t="shared" si="9"/>
        <v>1.0625</v>
      </c>
      <c r="AO10" s="39">
        <f t="shared" si="10"/>
        <v>1.2787723785166238</v>
      </c>
      <c r="AP10" s="39">
        <f t="shared" si="11"/>
        <v>0.4886877828054299</v>
      </c>
      <c r="AQ10" s="39">
        <f t="shared" si="12"/>
        <v>1.022727272727273</v>
      </c>
      <c r="AR10" s="39">
        <f t="shared" si="13"/>
        <v>0.7820000000000001</v>
      </c>
    </row>
    <row r="12" spans="1:45" ht="15.75">
      <c r="A12" s="38" t="s">
        <v>94</v>
      </c>
      <c r="J12" s="37">
        <f>5.9*J9*0.001</f>
        <v>2.891</v>
      </c>
      <c r="K12" s="39">
        <f>7.1*K9*0.001</f>
        <v>3.266</v>
      </c>
      <c r="L12" s="39">
        <f>7.3*L9*0.001</f>
        <v>1.0512000000000001</v>
      </c>
      <c r="AE12" s="39">
        <v>3.1</v>
      </c>
      <c r="AH12" s="39">
        <v>8.1</v>
      </c>
      <c r="AK12" s="39">
        <v>5.9</v>
      </c>
      <c r="AL12" s="39">
        <v>7.1</v>
      </c>
      <c r="AM12" s="39">
        <v>7.3</v>
      </c>
      <c r="AR12" s="39">
        <f t="shared" si="13"/>
        <v>1.028169014084507</v>
      </c>
      <c r="AS12" s="39">
        <f>AH12/AL12</f>
        <v>1.1408450704225352</v>
      </c>
    </row>
    <row r="15" spans="1:45" ht="15.75">
      <c r="A15" s="38" t="s">
        <v>95</v>
      </c>
      <c r="AD15" s="39">
        <v>5.51</v>
      </c>
      <c r="AH15" s="39">
        <v>0.95</v>
      </c>
      <c r="AI15" s="39">
        <v>7.87</v>
      </c>
      <c r="AJ15" s="39">
        <v>2.2</v>
      </c>
      <c r="AL15" s="39">
        <v>1.8</v>
      </c>
      <c r="AM15" s="39">
        <v>2</v>
      </c>
      <c r="AO15" s="39">
        <f>AL15/AM15</f>
        <v>0.9</v>
      </c>
      <c r="AP15" s="39">
        <f>AD15/AM15</f>
        <v>2.755</v>
      </c>
      <c r="AQ15" s="39">
        <f>AD15/AI15</f>
        <v>0.7001270648030495</v>
      </c>
      <c r="AR15" s="39">
        <f>AM15/AL15</f>
        <v>1.1111111111111112</v>
      </c>
      <c r="AS15" s="39">
        <f>AH15/AL15</f>
        <v>0.5277777777777778</v>
      </c>
    </row>
    <row r="16" spans="30:45" ht="15.75">
      <c r="AD16" s="39">
        <v>4.15</v>
      </c>
      <c r="AH16" s="39">
        <v>1.14</v>
      </c>
      <c r="AI16" s="39">
        <v>3.08</v>
      </c>
      <c r="AL16" s="39">
        <v>1.6</v>
      </c>
      <c r="AM16" s="39">
        <v>1.75</v>
      </c>
      <c r="AO16" s="39">
        <f>AL16/AM16</f>
        <v>0.9142857142857144</v>
      </c>
      <c r="AP16" s="39">
        <f>AD16/AM16</f>
        <v>2.3714285714285714</v>
      </c>
      <c r="AQ16" s="39">
        <f>AD16/AI16</f>
        <v>1.3474025974025974</v>
      </c>
      <c r="AR16" s="39">
        <f>AM16/AL16</f>
        <v>1.09375</v>
      </c>
      <c r="AS16" s="39">
        <f>AH16/AL16</f>
        <v>0.7124999999999999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NASA/JSC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NASA/JSC</dc:creator>
  <cp:keywords/>
  <dc:description/>
  <cp:lastModifiedBy>your name here</cp:lastModifiedBy>
  <cp:lastPrinted>1999-10-07T09:26:57Z</cp:lastPrinted>
  <dcterms:created xsi:type="dcterms:W3CDTF">1998-10-16T20:49:02Z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